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orbor\Downloads\"/>
    </mc:Choice>
  </mc:AlternateContent>
  <workbookProtection workbookAlgorithmName="SHA-512" workbookHashValue="21q3s9V8O2GFfm0XnXzQSS49OUavNRuj2kcX9V8WZCVSbR8VaR52jlGO9C1Ccwoed8/P92snCzBQd2H/ac8Xkg==" workbookSaltValue="FB/haXfzLd/iPHcUCNT1vw==" workbookSpinCount="100000" lockStructure="1"/>
  <bookViews>
    <workbookView xWindow="0" yWindow="0" windowWidth="28800" windowHeight="12750"/>
  </bookViews>
  <sheets>
    <sheet name="PHS Salary Cap" sheetId="1" r:id="rId1"/>
    <sheet name="Sheet1" sheetId="2" state="hidden" r:id="rId2"/>
  </sheets>
  <definedNames>
    <definedName name="SalaryCap">'PHS Salary Cap'!$E$11:$E$12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A18" i="1" l="1"/>
  <c r="A30" i="1" l="1"/>
  <c r="B25" i="1"/>
  <c r="A23" i="1"/>
  <c r="C18" i="1"/>
  <c r="B12" i="1"/>
  <c r="G11" i="1"/>
  <c r="B27" i="1" l="1"/>
  <c r="B28" i="1" s="1"/>
  <c r="B26" i="1"/>
  <c r="B29" i="1" l="1"/>
  <c r="B30" i="1"/>
  <c r="B31" i="1" s="1"/>
  <c r="F26" i="1" s="1"/>
  <c r="F27" i="1" l="1"/>
  <c r="F28" i="1" s="1"/>
  <c r="F29" i="1" l="1"/>
</calcChain>
</file>

<file path=xl/sharedStrings.xml><?xml version="1.0" encoding="utf-8"?>
<sst xmlns="http://schemas.openxmlformats.org/spreadsheetml/2006/main" count="45" uniqueCount="41">
  <si>
    <t>SALARY CAP WORKSHEET</t>
  </si>
  <si>
    <t>Budgeting salaries for PIs with salaries above a sponsor's cap</t>
  </si>
  <si>
    <t>Name</t>
  </si>
  <si>
    <t>John Doe</t>
  </si>
  <si>
    <t>Appointment Details</t>
  </si>
  <si>
    <t>Salary Cap Chart</t>
  </si>
  <si>
    <t>1.  Enter the Base Annual Salary     2.  Select Salary Appointment Type</t>
  </si>
  <si>
    <t>Base Annual Salary</t>
  </si>
  <si>
    <t>Period</t>
  </si>
  <si>
    <t>Annual Cap</t>
  </si>
  <si>
    <t>Monthly Cap</t>
  </si>
  <si>
    <t>Salary Appointment Type</t>
  </si>
  <si>
    <t>9 month</t>
  </si>
  <si>
    <t>Base Salary Per Month</t>
  </si>
  <si>
    <t>Choose one of the 3 calculation type below to calculate allowable salary on PHS funds with the given salary Cap.  Provide a value in the blue box to begin the calculation.</t>
  </si>
  <si>
    <t>Calculation Type</t>
  </si>
  <si>
    <t>Effort % on PHS</t>
  </si>
  <si>
    <t>Over the PHS Cap?</t>
  </si>
  <si>
    <t>Salary Period</t>
  </si>
  <si>
    <t>Effort  % on PHS</t>
  </si>
  <si>
    <t>Actual Amount on PHS Grant</t>
  </si>
  <si>
    <t>FTE on PHS Grant</t>
  </si>
  <si>
    <t>Effort Remaing for other grant</t>
  </si>
  <si>
    <t>FTE on a Non-PHS Grant</t>
  </si>
  <si>
    <t>Equivalent  Amount for other grant</t>
  </si>
  <si>
    <t>FTE on a Non-Sponsor Project</t>
  </si>
  <si>
    <t>FTE above the cap remaing to pay on Non-grant</t>
  </si>
  <si>
    <t>Total FTE on ePRF</t>
  </si>
  <si>
    <t>Total Salary</t>
  </si>
  <si>
    <t>Actual Dollar Amount</t>
  </si>
  <si>
    <t>10 month</t>
  </si>
  <si>
    <t>Peoplesoft FTE %</t>
  </si>
  <si>
    <t>11 month</t>
  </si>
  <si>
    <t>12 month</t>
  </si>
  <si>
    <t>** Blue highlighted cells are changeable</t>
  </si>
  <si>
    <t>10/01,2015 - 01/09/2016</t>
  </si>
  <si>
    <t>10/01/2016 - 01/07/2017</t>
  </si>
  <si>
    <t>01/08/2017 - 09/30/2017</t>
  </si>
  <si>
    <t xml:space="preserve">PeopleSoft ePRF Distribution </t>
  </si>
  <si>
    <t>Federally mandated limitation on the amount of salary that may be charged to PHS sponsored grants.  The PHS Salary Cap establishes a maximum annual rate at which an employee can be compensated under an PHS sponsored project.  PHS Salary Cap is $187,000.00 or $15,583.33 per month.</t>
  </si>
  <si>
    <t>*updated 1/31/2017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</si>
</sst>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0"/>
    <numFmt numFmtId="166" formatCode="&quot;$&quot;#,##0.00"/>
    <numFmt numFmtId="167" formatCode="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theme="0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u/>
      <sz val="10"/>
      <color indexed="12"/>
      <name val="Arial"/>
      <family val="2"/>
    </font>
    <font>
      <u/>
      <sz val="10.5"/>
      <color indexed="12"/>
      <name val="Calibri"/>
      <family val="2"/>
      <scheme val="minor"/>
    </font>
    <font>
      <i/>
      <sz val="10.5"/>
      <color theme="1" tint="4.9989318521683403E-2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u/>
      <sz val="10.5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5" fillId="3" borderId="10" xfId="0" applyFont="1" applyFill="1" applyBorder="1" applyAlignment="1">
      <alignment horizontal="left" vertical="center" wrapText="1"/>
    </xf>
    <xf numFmtId="0" fontId="5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8" fillId="3" borderId="14" xfId="4" applyFont="1" applyFill="1" applyBorder="1" applyAlignment="1" applyProtection="1">
      <alignment horizontal="center"/>
    </xf>
    <xf numFmtId="0" fontId="8" fillId="3" borderId="0" xfId="4" applyFont="1" applyFill="1" applyBorder="1" applyAlignment="1" applyProtection="1">
      <alignment horizontal="center"/>
    </xf>
    <xf numFmtId="0" fontId="8" fillId="3" borderId="15" xfId="4" applyFont="1" applyFill="1" applyBorder="1" applyAlignment="1" applyProtection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hidden="1"/>
    </xf>
    <xf numFmtId="0" fontId="11" fillId="0" borderId="0" xfId="0" applyFont="1"/>
    <xf numFmtId="0" fontId="3" fillId="0" borderId="27" xfId="0" applyFont="1" applyBorder="1"/>
    <xf numFmtId="0" fontId="3" fillId="0" borderId="29" xfId="0" applyFont="1" applyBorder="1"/>
    <xf numFmtId="0" fontId="10" fillId="0" borderId="0" xfId="0" applyFont="1"/>
    <xf numFmtId="0" fontId="3" fillId="0" borderId="30" xfId="0" applyFont="1" applyBorder="1"/>
    <xf numFmtId="0" fontId="3" fillId="0" borderId="4" xfId="0" applyFont="1" applyBorder="1"/>
    <xf numFmtId="167" fontId="3" fillId="0" borderId="0" xfId="0" applyNumberFormat="1" applyFont="1"/>
    <xf numFmtId="10" fontId="3" fillId="0" borderId="0" xfId="0" applyNumberFormat="1" applyFont="1"/>
    <xf numFmtId="0" fontId="14" fillId="0" borderId="0" xfId="0" applyFont="1" applyFill="1" applyProtection="1">
      <protection hidden="1"/>
    </xf>
    <xf numFmtId="0" fontId="14" fillId="0" borderId="0" xfId="0" applyFont="1"/>
    <xf numFmtId="0" fontId="14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43" fontId="3" fillId="4" borderId="23" xfId="1" applyFont="1" applyFill="1" applyBorder="1" applyAlignment="1" applyProtection="1">
      <alignment horizontal="right"/>
      <protection locked="0"/>
    </xf>
    <xf numFmtId="0" fontId="3" fillId="4" borderId="24" xfId="0" applyFont="1" applyFill="1" applyBorder="1" applyProtection="1"/>
    <xf numFmtId="0" fontId="15" fillId="0" borderId="0" xfId="0" applyFont="1" applyFill="1"/>
    <xf numFmtId="0" fontId="3" fillId="0" borderId="16" xfId="0" applyFont="1" applyFill="1" applyBorder="1" applyAlignment="1" applyProtection="1"/>
    <xf numFmtId="0" fontId="3" fillId="0" borderId="19" xfId="0" applyFont="1" applyFill="1" applyBorder="1" applyAlignment="1" applyProtection="1"/>
    <xf numFmtId="0" fontId="3" fillId="0" borderId="20" xfId="0" applyFont="1" applyFill="1" applyBorder="1" applyAlignment="1" applyProtection="1"/>
    <xf numFmtId="0" fontId="3" fillId="0" borderId="0" xfId="0" applyFont="1" applyProtection="1"/>
    <xf numFmtId="0" fontId="13" fillId="0" borderId="16" xfId="0" applyFont="1" applyBorder="1" applyProtection="1"/>
    <xf numFmtId="0" fontId="3" fillId="0" borderId="16" xfId="0" applyFont="1" applyBorder="1" applyProtection="1"/>
    <xf numFmtId="0" fontId="3" fillId="0" borderId="16" xfId="0" applyFont="1" applyFill="1" applyBorder="1" applyProtection="1"/>
    <xf numFmtId="0" fontId="5" fillId="0" borderId="16" xfId="0" applyFont="1" applyBorder="1" applyProtection="1"/>
    <xf numFmtId="0" fontId="5" fillId="0" borderId="33" xfId="0" applyFont="1" applyBorder="1" applyProtection="1"/>
    <xf numFmtId="0" fontId="6" fillId="0" borderId="20" xfId="0" applyFont="1" applyBorder="1" applyProtection="1"/>
    <xf numFmtId="10" fontId="3" fillId="5" borderId="28" xfId="0" applyNumberFormat="1" applyFont="1" applyFill="1" applyBorder="1" applyProtection="1"/>
    <xf numFmtId="10" fontId="3" fillId="5" borderId="18" xfId="0" applyNumberFormat="1" applyFont="1" applyFill="1" applyBorder="1" applyProtection="1"/>
    <xf numFmtId="10" fontId="3" fillId="5" borderId="31" xfId="0" applyNumberFormat="1" applyFont="1" applyFill="1" applyBorder="1" applyProtection="1"/>
    <xf numFmtId="10" fontId="3" fillId="5" borderId="32" xfId="0" applyNumberFormat="1" applyFont="1" applyFill="1" applyBorder="1" applyProtection="1"/>
    <xf numFmtId="0" fontId="19" fillId="4" borderId="0" xfId="0" applyFont="1" applyFill="1"/>
    <xf numFmtId="0" fontId="5" fillId="0" borderId="16" xfId="0" applyFont="1" applyBorder="1" applyAlignment="1" applyProtection="1">
      <alignment horizontal="left"/>
    </xf>
    <xf numFmtId="44" fontId="5" fillId="0" borderId="10" xfId="2" applyFont="1" applyBorder="1"/>
    <xf numFmtId="44" fontId="5" fillId="0" borderId="18" xfId="2" applyFont="1" applyBorder="1"/>
    <xf numFmtId="10" fontId="3" fillId="5" borderId="10" xfId="3" applyNumberFormat="1" applyFont="1" applyFill="1" applyBorder="1" applyAlignment="1" applyProtection="1">
      <alignment horizontal="right"/>
    </xf>
    <xf numFmtId="10" fontId="3" fillId="5" borderId="18" xfId="3" applyNumberFormat="1" applyFont="1" applyFill="1" applyBorder="1" applyAlignment="1" applyProtection="1">
      <alignment horizontal="right"/>
    </xf>
    <xf numFmtId="43" fontId="3" fillId="5" borderId="10" xfId="1" applyFont="1" applyFill="1" applyBorder="1" applyAlignment="1" applyProtection="1">
      <alignment horizontal="right"/>
    </xf>
    <xf numFmtId="43" fontId="3" fillId="5" borderId="18" xfId="1" applyFont="1" applyFill="1" applyBorder="1" applyAlignment="1" applyProtection="1">
      <alignment horizontal="right"/>
    </xf>
    <xf numFmtId="10" fontId="3" fillId="5" borderId="10" xfId="0" applyNumberFormat="1" applyFont="1" applyFill="1" applyBorder="1" applyAlignment="1" applyProtection="1">
      <alignment horizontal="right"/>
    </xf>
    <xf numFmtId="10" fontId="3" fillId="5" borderId="18" xfId="0" applyNumberFormat="1" applyFont="1" applyFill="1" applyBorder="1" applyAlignment="1" applyProtection="1">
      <alignment horizontal="right"/>
    </xf>
    <xf numFmtId="166" fontId="6" fillId="5" borderId="21" xfId="0" applyNumberFormat="1" applyFont="1" applyFill="1" applyBorder="1" applyAlignment="1" applyProtection="1">
      <alignment horizontal="right"/>
    </xf>
    <xf numFmtId="166" fontId="6" fillId="5" borderId="22" xfId="0" applyNumberFormat="1" applyFont="1" applyFill="1" applyBorder="1" applyAlignment="1" applyProtection="1">
      <alignment horizontal="right"/>
    </xf>
    <xf numFmtId="0" fontId="16" fillId="6" borderId="25" xfId="0" applyFont="1" applyFill="1" applyBorder="1"/>
    <xf numFmtId="0" fontId="16" fillId="6" borderId="26" xfId="0" applyFont="1" applyFill="1" applyBorder="1"/>
    <xf numFmtId="49" fontId="3" fillId="4" borderId="11" xfId="0" applyNumberFormat="1" applyFont="1" applyFill="1" applyBorder="1" applyAlignment="1" applyProtection="1">
      <alignment horizontal="center"/>
      <protection locked="0"/>
    </xf>
    <xf numFmtId="49" fontId="3" fillId="4" borderId="17" xfId="0" applyNumberFormat="1" applyFont="1" applyFill="1" applyBorder="1" applyAlignment="1" applyProtection="1">
      <alignment horizont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49" fontId="12" fillId="7" borderId="27" xfId="0" applyNumberFormat="1" applyFont="1" applyFill="1" applyBorder="1" applyAlignment="1">
      <alignment horizontal="center" vertical="center"/>
    </xf>
    <xf numFmtId="49" fontId="12" fillId="7" borderId="35" xfId="0" applyNumberFormat="1" applyFont="1" applyFill="1" applyBorder="1" applyAlignment="1">
      <alignment horizontal="center" vertical="center"/>
    </xf>
    <xf numFmtId="49" fontId="12" fillId="7" borderId="36" xfId="0" applyNumberFormat="1" applyFont="1" applyFill="1" applyBorder="1" applyAlignment="1">
      <alignment horizontal="center" vertical="center"/>
    </xf>
    <xf numFmtId="164" fontId="6" fillId="4" borderId="34" xfId="0" applyNumberFormat="1" applyFont="1" applyFill="1" applyBorder="1" applyAlignment="1" applyProtection="1">
      <alignment horizontal="right" wrapText="1"/>
      <protection locked="0"/>
    </xf>
    <xf numFmtId="164" fontId="6" fillId="4" borderId="28" xfId="0" applyNumberFormat="1" applyFont="1" applyFill="1" applyBorder="1" applyAlignment="1" applyProtection="1">
      <alignment horizontal="right" wrapText="1"/>
      <protection locked="0"/>
    </xf>
    <xf numFmtId="164" fontId="13" fillId="5" borderId="11" xfId="0" applyNumberFormat="1" applyFont="1" applyFill="1" applyBorder="1" applyAlignment="1" applyProtection="1">
      <alignment horizontal="right" wrapText="1"/>
    </xf>
    <xf numFmtId="164" fontId="13" fillId="5" borderId="17" xfId="0" applyNumberFormat="1" applyFont="1" applyFill="1" applyBorder="1" applyAlignment="1" applyProtection="1">
      <alignment horizontal="right" wrapText="1"/>
    </xf>
    <xf numFmtId="165" fontId="6" fillId="5" borderId="10" xfId="0" applyNumberFormat="1" applyFont="1" applyFill="1" applyBorder="1" applyAlignment="1" applyProtection="1">
      <alignment horizontal="right" wrapText="1"/>
    </xf>
    <xf numFmtId="165" fontId="6" fillId="5" borderId="18" xfId="0" applyNumberFormat="1" applyFont="1" applyFill="1" applyBorder="1" applyAlignment="1" applyProtection="1">
      <alignment horizontal="right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7" fontId="3" fillId="4" borderId="11" xfId="0" applyNumberFormat="1" applyFont="1" applyFill="1" applyBorder="1" applyAlignment="1" applyProtection="1">
      <alignment horizontal="right"/>
      <protection locked="0"/>
    </xf>
    <xf numFmtId="7" fontId="3" fillId="4" borderId="17" xfId="0" applyNumberFormat="1" applyFont="1" applyFill="1" applyBorder="1" applyAlignment="1" applyProtection="1">
      <alignment horizontal="right"/>
      <protection locked="0"/>
    </xf>
    <xf numFmtId="49" fontId="3" fillId="4" borderId="10" xfId="0" applyNumberFormat="1" applyFont="1" applyFill="1" applyBorder="1" applyAlignment="1" applyProtection="1">
      <alignment horizontal="right"/>
      <protection locked="0"/>
    </xf>
    <xf numFmtId="49" fontId="3" fillId="4" borderId="18" xfId="0" applyNumberFormat="1" applyFont="1" applyFill="1" applyBorder="1" applyAlignment="1" applyProtection="1">
      <alignment horizontal="right"/>
      <protection locked="0"/>
    </xf>
    <xf numFmtId="7" fontId="6" fillId="0" borderId="21" xfId="0" applyNumberFormat="1" applyFont="1" applyFill="1" applyBorder="1" applyAlignment="1">
      <alignment horizontal="right"/>
    </xf>
    <xf numFmtId="7" fontId="6" fillId="0" borderId="22" xfId="0" applyNumberFormat="1" applyFont="1" applyFill="1" applyBorder="1" applyAlignment="1">
      <alignment horizontal="right"/>
    </xf>
    <xf numFmtId="0" fontId="17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17" fillId="6" borderId="1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8" fillId="6" borderId="7" xfId="4" applyFont="1" applyFill="1" applyBorder="1" applyAlignment="1" applyProtection="1">
      <alignment horizontal="center"/>
    </xf>
    <xf numFmtId="0" fontId="18" fillId="6" borderId="8" xfId="4" applyFont="1" applyFill="1" applyBorder="1" applyAlignment="1" applyProtection="1">
      <alignment horizontal="center"/>
    </xf>
    <xf numFmtId="0" fontId="18" fillId="6" borderId="9" xfId="4" applyFont="1" applyFill="1" applyBorder="1" applyAlignment="1" applyProtection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rants.nih.gov/grants/policy/salcap_summary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5"/>
  <sheetViews>
    <sheetView showGridLines="0" tabSelected="1" topLeftCell="A10" zoomScale="110" zoomScaleNormal="110" workbookViewId="0">
      <selection activeCell="A34" sqref="A34"/>
    </sheetView>
  </sheetViews>
  <sheetFormatPr defaultColWidth="8.85546875" defaultRowHeight="14.25" x14ac:dyDescent="0.25"/>
  <cols>
    <col min="1" max="1" width="41.28515625" style="1" customWidth="1"/>
    <col min="2" max="2" width="15" style="1" customWidth="1"/>
    <col min="3" max="3" width="7.42578125" style="1" customWidth="1"/>
    <col min="4" max="4" width="3" style="1" customWidth="1"/>
    <col min="5" max="5" width="29.42578125" style="1" customWidth="1"/>
    <col min="6" max="6" width="18" style="1" customWidth="1"/>
    <col min="7" max="7" width="12.42578125" style="1" customWidth="1"/>
    <col min="8" max="8" width="14.7109375" style="1" customWidth="1"/>
    <col min="9" max="9" width="8.85546875" style="1"/>
    <col min="10" max="10" width="12.140625" style="1" bestFit="1" customWidth="1"/>
    <col min="11" max="16384" width="8.85546875" style="1"/>
  </cols>
  <sheetData>
    <row r="1" spans="1:10" ht="18" customHeight="1" x14ac:dyDescent="0.25">
      <c r="A1" s="86" t="s">
        <v>0</v>
      </c>
      <c r="B1" s="87"/>
      <c r="C1" s="87"/>
      <c r="D1" s="87"/>
      <c r="E1" s="87"/>
      <c r="F1" s="87"/>
      <c r="G1" s="88"/>
    </row>
    <row r="2" spans="1:10" ht="15.95" customHeight="1" thickBot="1" x14ac:dyDescent="0.3">
      <c r="A2" s="89" t="s">
        <v>1</v>
      </c>
      <c r="B2" s="90"/>
      <c r="C2" s="90"/>
      <c r="D2" s="90"/>
      <c r="E2" s="90"/>
      <c r="F2" s="90"/>
      <c r="G2" s="91"/>
    </row>
    <row r="3" spans="1:10" ht="36" customHeight="1" thickBot="1" x14ac:dyDescent="0.3">
      <c r="A3" s="92" t="s">
        <v>39</v>
      </c>
      <c r="B3" s="93"/>
      <c r="C3" s="93"/>
      <c r="D3" s="93"/>
      <c r="E3" s="93"/>
      <c r="F3" s="93"/>
      <c r="G3" s="94"/>
    </row>
    <row r="4" spans="1:10" s="3" customFormat="1" ht="18" customHeight="1" x14ac:dyDescent="0.25">
      <c r="A4" s="2"/>
      <c r="B4" s="2"/>
      <c r="C4" s="2"/>
      <c r="D4" s="2"/>
      <c r="E4" s="2"/>
      <c r="F4" s="2"/>
      <c r="G4" s="2"/>
    </row>
    <row r="5" spans="1:10" s="3" customFormat="1" ht="34.5" customHeight="1" x14ac:dyDescent="0.25">
      <c r="A5" s="4" t="s">
        <v>2</v>
      </c>
      <c r="B5" s="95" t="s">
        <v>3</v>
      </c>
      <c r="C5" s="96"/>
      <c r="D5" s="96"/>
      <c r="E5" s="96"/>
      <c r="F5" s="96"/>
      <c r="G5" s="97"/>
    </row>
    <row r="6" spans="1:10" s="3" customFormat="1" ht="11.1" customHeight="1" x14ac:dyDescent="0.25">
      <c r="A6" s="2"/>
      <c r="B6" s="2"/>
      <c r="C6" s="2"/>
      <c r="D6" s="2"/>
      <c r="E6" s="2"/>
      <c r="F6" s="2"/>
      <c r="G6" s="2"/>
    </row>
    <row r="7" spans="1:10" s="3" customFormat="1" ht="11.1" customHeight="1" thickBot="1" x14ac:dyDescent="0.3">
      <c r="A7" s="2"/>
      <c r="B7" s="2"/>
      <c r="C7" s="2"/>
      <c r="D7" s="2"/>
      <c r="E7" s="2"/>
      <c r="F7" s="2"/>
      <c r="G7" s="2"/>
    </row>
    <row r="8" spans="1:10" s="3" customFormat="1" ht="21" customHeight="1" thickBot="1" x14ac:dyDescent="0.3">
      <c r="A8" s="98" t="s">
        <v>4</v>
      </c>
      <c r="B8" s="99"/>
      <c r="C8" s="100"/>
      <c r="E8" s="101" t="s">
        <v>5</v>
      </c>
      <c r="F8" s="102"/>
      <c r="G8" s="103"/>
      <c r="H8" s="5"/>
      <c r="J8" s="6"/>
    </row>
    <row r="9" spans="1:10" s="3" customFormat="1" ht="20.100000000000001" customHeight="1" x14ac:dyDescent="0.25">
      <c r="A9" s="74" t="s">
        <v>6</v>
      </c>
      <c r="B9" s="75"/>
      <c r="C9" s="76"/>
      <c r="E9" s="7"/>
      <c r="F9" s="8"/>
      <c r="G9" s="9"/>
      <c r="H9" s="5"/>
      <c r="J9" s="6"/>
    </row>
    <row r="10" spans="1:10" s="3" customFormat="1" ht="17.100000000000001" customHeight="1" x14ac:dyDescent="0.25">
      <c r="A10" s="29" t="s">
        <v>7</v>
      </c>
      <c r="B10" s="77">
        <v>200000</v>
      </c>
      <c r="C10" s="78"/>
      <c r="E10" s="10" t="s">
        <v>8</v>
      </c>
      <c r="F10" s="11" t="s">
        <v>9</v>
      </c>
      <c r="G10" s="12" t="s">
        <v>10</v>
      </c>
      <c r="H10" s="13"/>
      <c r="J10" s="6"/>
    </row>
    <row r="11" spans="1:10" s="3" customFormat="1" ht="17.100000000000001" customHeight="1" x14ac:dyDescent="0.25">
      <c r="A11" s="30" t="s">
        <v>11</v>
      </c>
      <c r="B11" s="79" t="s">
        <v>12</v>
      </c>
      <c r="C11" s="80"/>
      <c r="E11" s="44" t="s">
        <v>37</v>
      </c>
      <c r="F11" s="45">
        <v>187000</v>
      </c>
      <c r="G11" s="46">
        <f>F11/12</f>
        <v>15583.333333333334</v>
      </c>
      <c r="J11" s="6"/>
    </row>
    <row r="12" spans="1:10" s="3" customFormat="1" ht="17.100000000000001" customHeight="1" thickBot="1" x14ac:dyDescent="0.3">
      <c r="A12" s="31" t="s">
        <v>13</v>
      </c>
      <c r="B12" s="81">
        <f>IF(ISERROR(B10/LEFT(B11,FIND(" ",B11,1)-1)),"",B10/LEFT(B11,FIND(" ",B11,1)-1))</f>
        <v>22222.222222222223</v>
      </c>
      <c r="C12" s="82"/>
      <c r="D12" s="1"/>
      <c r="E12" s="44" t="s">
        <v>36</v>
      </c>
      <c r="F12" s="45">
        <v>185100</v>
      </c>
      <c r="G12" s="46">
        <f>F12/12</f>
        <v>15425</v>
      </c>
    </row>
    <row r="13" spans="1:10" s="3" customFormat="1" ht="16.5" customHeight="1" thickTop="1" x14ac:dyDescent="0.25">
      <c r="A13" s="1"/>
      <c r="B13" s="1"/>
      <c r="C13" s="1"/>
      <c r="D13" s="1"/>
      <c r="E13" s="44" t="s">
        <v>35</v>
      </c>
      <c r="F13" s="45">
        <v>183300</v>
      </c>
      <c r="G13" s="46">
        <f>F13/12</f>
        <v>15275</v>
      </c>
    </row>
    <row r="14" spans="1:10" s="3" customFormat="1" ht="11.1" customHeight="1" thickBot="1" x14ac:dyDescent="0.3">
      <c r="A14" s="1"/>
      <c r="B14" s="1"/>
      <c r="C14" s="1"/>
      <c r="D14" s="1"/>
      <c r="E14" s="1"/>
      <c r="F14" s="2"/>
      <c r="G14" s="2"/>
    </row>
    <row r="15" spans="1:10" s="3" customFormat="1" ht="18.75" customHeight="1" x14ac:dyDescent="0.25">
      <c r="A15" s="83" t="s">
        <v>4</v>
      </c>
      <c r="B15" s="84"/>
      <c r="C15" s="85"/>
      <c r="D15" s="1"/>
      <c r="F15" s="2"/>
      <c r="G15" s="2"/>
    </row>
    <row r="16" spans="1:10" s="3" customFormat="1" ht="41.25" customHeight="1" x14ac:dyDescent="0.25">
      <c r="A16" s="74" t="s">
        <v>14</v>
      </c>
      <c r="B16" s="75"/>
      <c r="C16" s="76"/>
      <c r="D16" s="1"/>
      <c r="E16" s="2"/>
      <c r="F16" s="2"/>
      <c r="G16" s="2"/>
    </row>
    <row r="17" spans="1:7" s="3" customFormat="1" ht="15.75" customHeight="1" x14ac:dyDescent="0.25">
      <c r="A17" s="29" t="s">
        <v>15</v>
      </c>
      <c r="B17" s="57" t="s">
        <v>16</v>
      </c>
      <c r="C17" s="58"/>
      <c r="D17" s="1"/>
      <c r="E17" s="2"/>
      <c r="F17" s="2"/>
      <c r="G17" s="2"/>
    </row>
    <row r="18" spans="1:7" s="3" customFormat="1" ht="17.25" customHeight="1" thickBot="1" x14ac:dyDescent="0.3">
      <c r="A18" s="31" t="str">
        <f>IF(B17="Effort % on PHS","Effort % on PHS",IF(B17="Actual Dollar Amount","Actual Dollar amount on PHS",IF(B17="Peoplesoft FTE %",CONCATENATE("PeopleSoft FTE % on PHS ( Max. FTE % is ",ROUND((G11/B12) *100,4),"% )"),"")))</f>
        <v>Effort % on PHS</v>
      </c>
      <c r="B18" s="26">
        <v>5</v>
      </c>
      <c r="C18" s="27" t="str">
        <f>IF(B17="Effort % on PHS","%",IF(B17="Peoplesoft FTE %","%",""))</f>
        <v>%</v>
      </c>
      <c r="D18" s="1"/>
      <c r="E18" s="2"/>
      <c r="F18" s="2"/>
      <c r="G18" s="2"/>
    </row>
    <row r="19" spans="1:7" s="3" customFormat="1" ht="11.1" customHeight="1" thickTop="1" x14ac:dyDescent="0.25">
      <c r="A19" s="1"/>
      <c r="B19" s="1"/>
      <c r="C19" s="1"/>
      <c r="D19" s="1"/>
      <c r="E19" s="1"/>
      <c r="F19" s="2"/>
      <c r="G19" s="2"/>
    </row>
    <row r="20" spans="1:7" s="3" customFormat="1" ht="11.1" customHeight="1" thickBot="1" x14ac:dyDescent="0.3">
      <c r="A20" s="1"/>
      <c r="B20" s="1"/>
      <c r="C20" s="1"/>
      <c r="D20" s="1"/>
      <c r="E20" s="1"/>
      <c r="F20" s="1"/>
      <c r="G20" s="2"/>
    </row>
    <row r="21" spans="1:7" x14ac:dyDescent="0.25">
      <c r="A21" s="59" t="s">
        <v>17</v>
      </c>
      <c r="B21" s="60"/>
      <c r="C21" s="61"/>
    </row>
    <row r="22" spans="1:7" x14ac:dyDescent="0.25">
      <c r="A22" s="62"/>
      <c r="B22" s="63"/>
      <c r="C22" s="64"/>
    </row>
    <row r="23" spans="1:7" ht="20.25" customHeight="1" x14ac:dyDescent="0.25">
      <c r="A23" s="65" t="str">
        <f>B17</f>
        <v>Effort % on PHS</v>
      </c>
      <c r="B23" s="66"/>
      <c r="C23" s="67"/>
    </row>
    <row r="24" spans="1:7" ht="13.5" customHeight="1" thickBot="1" x14ac:dyDescent="0.3">
      <c r="A24" s="32" t="s">
        <v>18</v>
      </c>
      <c r="B24" s="68" t="s">
        <v>37</v>
      </c>
      <c r="C24" s="69"/>
      <c r="E24" s="14"/>
    </row>
    <row r="25" spans="1:7" ht="15" customHeight="1" x14ac:dyDescent="0.25">
      <c r="A25" s="33" t="s">
        <v>19</v>
      </c>
      <c r="B25" s="70">
        <f>IF(B17="Effort % on PHS",B18/100,IF(B17="Actual Dollar Amount",B18/(IF(B24=E11,G11,G12)),IF(B17="Peoplesoft FTE %",(B12*(B18/100))/(IF(B24=E11,G11,G12)),"")))</f>
        <v>0.05</v>
      </c>
      <c r="C25" s="71"/>
      <c r="E25" s="55" t="s">
        <v>38</v>
      </c>
      <c r="F25" s="56"/>
    </row>
    <row r="26" spans="1:7" ht="14.1" customHeight="1" x14ac:dyDescent="0.25">
      <c r="A26" s="34" t="s">
        <v>20</v>
      </c>
      <c r="B26" s="72">
        <f>IF(B17="Effort % on PHS",B25*(IF(B24=E11,G11,G12)),IF(B17="Actual Dollar Amount",B18,IF(B17="Peoplesoft FTE %",B25*(IF(B24=E11,G11,G12)),"")))</f>
        <v>779.16666666666674</v>
      </c>
      <c r="C26" s="73"/>
      <c r="E26" s="15" t="s">
        <v>21</v>
      </c>
      <c r="F26" s="39">
        <f>B26/B31</f>
        <v>3.5062500000000003E-2</v>
      </c>
    </row>
    <row r="27" spans="1:7" ht="15" customHeight="1" x14ac:dyDescent="0.25">
      <c r="A27" s="35" t="s">
        <v>22</v>
      </c>
      <c r="B27" s="47">
        <f>IF(ISERROR(100%-B25),"",100%-B25)</f>
        <v>0.95</v>
      </c>
      <c r="C27" s="48"/>
      <c r="E27" s="16" t="s">
        <v>23</v>
      </c>
      <c r="F27" s="40">
        <f>B28/B31</f>
        <v>0.95</v>
      </c>
      <c r="G27" s="17"/>
    </row>
    <row r="28" spans="1:7" ht="15" customHeight="1" thickBot="1" x14ac:dyDescent="0.3">
      <c r="A28" s="34" t="s">
        <v>24</v>
      </c>
      <c r="B28" s="49">
        <f>IF(ISERROR(B27*B12),"",B27*B12)</f>
        <v>21111.111111111109</v>
      </c>
      <c r="C28" s="50"/>
      <c r="E28" s="18" t="s">
        <v>25</v>
      </c>
      <c r="F28" s="41">
        <f>1-F26-F27</f>
        <v>1.4937500000000048E-2</v>
      </c>
    </row>
    <row r="29" spans="1:7" ht="16.5" customHeight="1" thickTop="1" thickBot="1" x14ac:dyDescent="0.3">
      <c r="A29" s="36" t="s">
        <v>26</v>
      </c>
      <c r="B29" s="51">
        <f>IF(ISERROR(IF(AND(B17="Effort % on PHS",B18&gt;=100),0,((B12-(B26+B28))/B12))),"",IF(AND(B17="Effort % on PHS",B18&gt;=100),0,((B12-(B26+B28))/B12)))</f>
        <v>1.4937500000000036E-2</v>
      </c>
      <c r="C29" s="52"/>
      <c r="E29" s="19" t="s">
        <v>27</v>
      </c>
      <c r="F29" s="42">
        <f>SUM(F26:F28)</f>
        <v>1</v>
      </c>
    </row>
    <row r="30" spans="1:7" ht="15" customHeight="1" x14ac:dyDescent="0.25">
      <c r="A30" s="37" t="str">
        <f>IF(B17="Effort % on PHS","Balance of Pay above Cap for NON GRANT","Equvalent Amount to be paid on a non grant")</f>
        <v>Balance of Pay above Cap for NON GRANT</v>
      </c>
      <c r="B30" s="49">
        <f>IF(ISERROR(IF(B17="Effort % on PHS",B12-(B26+B28),B29*B12)),"",IF(B17="Effort % on PHS",B12-(B26+B28),B29*B12))</f>
        <v>331.94444444444525</v>
      </c>
      <c r="C30" s="50"/>
    </row>
    <row r="31" spans="1:7" ht="15.75" customHeight="1" thickBot="1" x14ac:dyDescent="0.3">
      <c r="A31" s="38" t="s">
        <v>28</v>
      </c>
      <c r="B31" s="53">
        <f>IF(ISERROR(B26+B28+B30),"",(B26+B28+B30))</f>
        <v>22222.222222222223</v>
      </c>
      <c r="C31" s="54"/>
    </row>
    <row r="32" spans="1:7" ht="15.75" customHeight="1" thickTop="1" x14ac:dyDescent="0.25">
      <c r="F32" s="20"/>
    </row>
    <row r="33" spans="1:6" ht="15.75" customHeight="1" x14ac:dyDescent="0.25">
      <c r="A33" s="28" t="s">
        <v>40</v>
      </c>
    </row>
    <row r="34" spans="1:6" x14ac:dyDescent="0.25">
      <c r="A34" s="43" t="s">
        <v>34</v>
      </c>
    </row>
    <row r="41" spans="1:6" x14ac:dyDescent="0.25">
      <c r="F41" s="21"/>
    </row>
    <row r="42" spans="1:6" x14ac:dyDescent="0.25">
      <c r="F42" s="21"/>
    </row>
    <row r="43" spans="1:6" x14ac:dyDescent="0.25">
      <c r="F43" s="21"/>
    </row>
    <row r="44" spans="1:6" x14ac:dyDescent="0.25">
      <c r="F44" s="21"/>
    </row>
    <row r="45" spans="1:6" x14ac:dyDescent="0.25">
      <c r="F45" s="21"/>
    </row>
  </sheetData>
  <sheetProtection selectLockedCells="1"/>
  <dataConsolidate/>
  <mergeCells count="24">
    <mergeCell ref="A1:G1"/>
    <mergeCell ref="A2:G2"/>
    <mergeCell ref="A3:G3"/>
    <mergeCell ref="B5:G5"/>
    <mergeCell ref="A8:C8"/>
    <mergeCell ref="E8:G8"/>
    <mergeCell ref="B26:C26"/>
    <mergeCell ref="A9:C9"/>
    <mergeCell ref="B10:C10"/>
    <mergeCell ref="B11:C11"/>
    <mergeCell ref="B12:C12"/>
    <mergeCell ref="A15:C15"/>
    <mergeCell ref="A16:C16"/>
    <mergeCell ref="E25:F25"/>
    <mergeCell ref="B17:C17"/>
    <mergeCell ref="A21:C22"/>
    <mergeCell ref="A23:C23"/>
    <mergeCell ref="B24:C24"/>
    <mergeCell ref="B25:C25"/>
    <mergeCell ref="B27:C27"/>
    <mergeCell ref="B28:C28"/>
    <mergeCell ref="B29:C29"/>
    <mergeCell ref="B30:C30"/>
    <mergeCell ref="B31:C31"/>
  </mergeCells>
  <dataValidations count="2">
    <dataValidation type="list" allowBlank="1" showInputMessage="1" showErrorMessage="1" sqref="B24:C24">
      <formula1>SalaryCap</formula1>
    </dataValidation>
    <dataValidation type="custom" allowBlank="1" showErrorMessage="1" error="The value you enter is invalid.  Please try again" prompt="Choose one of the 3 options below to calculate allowable salary on NIH funds with the given salary Cap.  Provide a value in the blue box to begin the calculation." sqref="B18">
      <formula1>IF(OR(AND(G11&gt;=B18,B17="Actual Dollar Amount"),AND(((G11/B12)*100)&gt;=B18,B17="Peoplesoft FTE %"),AND(B17="Effort % on PHS",B18&lt;=100)),TRUE,FALSE)</formula1>
    </dataValidation>
  </dataValidations>
  <hyperlinks>
    <hyperlink ref="E8" r:id="rId1" display="NIH Salary Cap Chart"/>
  </hyperlinks>
  <pageMargins left="0.7" right="0.7" top="0.75" bottom="0.75" header="0.3" footer="0.3"/>
  <pageSetup scale="77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="Choose one of the 3 options below to calculate allowable salary on NIH funds with the given salary Cap.  Provide a value in the blue box to begin the calculation." prompt="Choose one of the 3 options below to calculate allowable salary on NIH funds with the given salary Cap.  Provide a value in the blue box to begin the calculation.">
          <x14:formula1>
            <xm:f>Sheet1!$A$1:$A$3</xm:f>
          </x14:formula1>
          <xm:sqref>B17:C17</xm:sqref>
        </x14:dataValidation>
        <x14:dataValidation type="list" allowBlank="1" showInputMessage="1" showErrorMessage="1">
          <x14:formula1>
            <xm:f>Sheet1!$C$1:$C$4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J15" sqref="J15"/>
    </sheetView>
  </sheetViews>
  <sheetFormatPr defaultColWidth="8.85546875" defaultRowHeight="15" x14ac:dyDescent="0.25"/>
  <cols>
    <col min="1" max="1" width="20.140625" style="23" bestFit="1" customWidth="1"/>
    <col min="2" max="2" width="8.85546875" style="23"/>
    <col min="3" max="3" width="9.28515625" style="23" bestFit="1" customWidth="1"/>
    <col min="4" max="16384" width="8.85546875" style="23"/>
  </cols>
  <sheetData>
    <row r="1" spans="1:3" x14ac:dyDescent="0.25">
      <c r="A1" s="22" t="s">
        <v>16</v>
      </c>
      <c r="B1" s="22"/>
      <c r="C1" s="22" t="s">
        <v>12</v>
      </c>
    </row>
    <row r="2" spans="1:3" x14ac:dyDescent="0.25">
      <c r="A2" s="22" t="s">
        <v>29</v>
      </c>
      <c r="B2" s="22"/>
      <c r="C2" s="22" t="s">
        <v>30</v>
      </c>
    </row>
    <row r="3" spans="1:3" x14ac:dyDescent="0.25">
      <c r="A3" s="24" t="s">
        <v>31</v>
      </c>
      <c r="B3" s="22"/>
      <c r="C3" s="22" t="s">
        <v>32</v>
      </c>
    </row>
    <row r="4" spans="1:3" x14ac:dyDescent="0.25">
      <c r="A4" s="22"/>
      <c r="B4" s="22"/>
      <c r="C4" s="22" t="s">
        <v>33</v>
      </c>
    </row>
    <row r="5" spans="1:3" x14ac:dyDescent="0.25">
      <c r="A5" s="25"/>
      <c r="B5" s="25"/>
      <c r="C5" s="25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PHS Salary Cap</vt:lpstr>
      <vt:lpstr>Sheet1</vt:lpstr>
      <vt:lpstr>SalaryCap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dtorbor</dc:creator>
  <cp:lastModifiedBy>dtorbor</cp:lastModifiedBy>
  <dcterms:created xsi:type="dcterms:W3CDTF">2015-07-10T17:22:43Z</dcterms:created>
  <dcterms:modified xsi:type="dcterms:W3CDTF">2017-10-18T17:08:21Z</dcterms:modified>
</cp:coreProperties>
</file>